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70" windowWidth="17895" windowHeight="13230"/>
  </bookViews>
  <sheets>
    <sheet name="Образовательные программы" sheetId="1" r:id="rId1"/>
  </sheets>
  <calcPr calcId="145621"/>
</workbook>
</file>

<file path=xl/calcChain.xml><?xml version="1.0" encoding="utf-8"?>
<calcChain xmlns="http://schemas.openxmlformats.org/spreadsheetml/2006/main">
  <c r="G104" i="1" l="1"/>
  <c r="F103" i="1" l="1"/>
  <c r="F102" i="1"/>
  <c r="F101" i="1"/>
  <c r="F100" i="1"/>
  <c r="G99" i="1"/>
  <c r="F99" i="1"/>
  <c r="F98" i="1"/>
  <c r="F97" i="1"/>
  <c r="F96" i="1"/>
  <c r="F95" i="1"/>
  <c r="G94" i="1"/>
  <c r="F94" i="1"/>
  <c r="G93" i="1"/>
  <c r="F93" i="1"/>
  <c r="G92" i="1"/>
  <c r="F92" i="1"/>
  <c r="G91" i="1"/>
  <c r="F91" i="1"/>
  <c r="G90" i="1"/>
  <c r="F90" i="1"/>
  <c r="G89" i="1"/>
  <c r="F89" i="1"/>
  <c r="G88" i="1"/>
  <c r="F88" i="1"/>
  <c r="G87" i="1"/>
  <c r="F87" i="1"/>
  <c r="G86" i="1"/>
  <c r="F86" i="1"/>
  <c r="G85" i="1"/>
  <c r="F85" i="1"/>
  <c r="G84" i="1"/>
  <c r="F84" i="1"/>
  <c r="G83" i="1"/>
  <c r="F83" i="1"/>
  <c r="G82" i="1"/>
  <c r="F82" i="1"/>
  <c r="F81" i="1"/>
  <c r="F80" i="1"/>
  <c r="F79" i="1"/>
  <c r="F78" i="1"/>
  <c r="G77" i="1"/>
  <c r="F77" i="1"/>
  <c r="G76" i="1"/>
  <c r="F76" i="1"/>
  <c r="G75" i="1"/>
  <c r="F75" i="1"/>
  <c r="G74" i="1"/>
  <c r="F74" i="1"/>
  <c r="G73" i="1"/>
  <c r="F73" i="1"/>
  <c r="F72" i="1"/>
  <c r="F71" i="1"/>
  <c r="F70" i="1"/>
  <c r="F69" i="1"/>
  <c r="G68" i="1"/>
  <c r="F68" i="1"/>
  <c r="F67" i="1"/>
  <c r="F66" i="1"/>
  <c r="F65" i="1"/>
  <c r="F64" i="1"/>
  <c r="G63" i="1"/>
  <c r="F63" i="1"/>
  <c r="G62" i="1"/>
  <c r="F62" i="1"/>
  <c r="G61" i="1"/>
  <c r="F61" i="1"/>
  <c r="G60" i="1"/>
  <c r="F60" i="1"/>
  <c r="G59" i="1"/>
  <c r="F59" i="1"/>
  <c r="F58" i="1"/>
  <c r="F57" i="1"/>
  <c r="F56" i="1"/>
  <c r="G55" i="1"/>
  <c r="F55" i="1"/>
  <c r="F54" i="1"/>
  <c r="F53" i="1"/>
  <c r="F52" i="1"/>
  <c r="F51" i="1"/>
  <c r="G50" i="1"/>
  <c r="F50" i="1"/>
  <c r="G49" i="1"/>
  <c r="F49" i="1"/>
  <c r="G48" i="1"/>
  <c r="F48" i="1"/>
  <c r="F47" i="1"/>
  <c r="F46" i="1"/>
  <c r="F45" i="1"/>
  <c r="F44" i="1"/>
  <c r="F43" i="1"/>
  <c r="G42" i="1"/>
  <c r="F42" i="1"/>
  <c r="F41" i="1"/>
  <c r="F40" i="1"/>
  <c r="F39" i="1"/>
  <c r="F38" i="1"/>
  <c r="G37" i="1"/>
  <c r="F37" i="1"/>
  <c r="F36" i="1"/>
  <c r="F35" i="1"/>
  <c r="F34" i="1"/>
  <c r="F33" i="1"/>
  <c r="G32" i="1"/>
  <c r="F32" i="1"/>
  <c r="F31" i="1"/>
  <c r="F30" i="1"/>
  <c r="F29" i="1"/>
  <c r="F28" i="1"/>
  <c r="G27" i="1"/>
  <c r="F27" i="1"/>
  <c r="F26" i="1"/>
  <c r="F25" i="1"/>
  <c r="F24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F11" i="1"/>
  <c r="F10" i="1"/>
  <c r="F9" i="1"/>
  <c r="F8" i="1"/>
  <c r="G7" i="1"/>
  <c r="F7" i="1"/>
  <c r="F6" i="1"/>
  <c r="F5" i="1"/>
  <c r="F4" i="1"/>
  <c r="F3" i="1"/>
  <c r="G2" i="1"/>
  <c r="F2" i="1"/>
</calcChain>
</file>

<file path=xl/sharedStrings.xml><?xml version="1.0" encoding="utf-8"?>
<sst xmlns="http://schemas.openxmlformats.org/spreadsheetml/2006/main" count="243" uniqueCount="73">
  <si>
    <t>Уровень образования</t>
  </si>
  <si>
    <t>Форма обучения</t>
  </si>
  <si>
    <t>Нормативный срок обучения</t>
  </si>
  <si>
    <t>Код</t>
  </si>
  <si>
    <t>Наименование профессии, специальности</t>
  </si>
  <si>
    <t>Образовательная программа и её компоненты</t>
  </si>
  <si>
    <t>Государственная аккредитация</t>
  </si>
  <si>
    <t>Среднее профессиональное образование*</t>
  </si>
  <si>
    <t>Очная</t>
  </si>
  <si>
    <t>10 мес.</t>
  </si>
  <si>
    <t>11.01.01</t>
  </si>
  <si>
    <t>Монтажник радиоэлектронной аппаратуры и приборов</t>
  </si>
  <si>
    <t>1 г. 10 мес.</t>
  </si>
  <si>
    <t>13.01.10</t>
  </si>
  <si>
    <t>Электромонтер по ремонту и обслуживанию электрооборудования (по отраслям)</t>
  </si>
  <si>
    <t>1 г. 10 мес</t>
  </si>
  <si>
    <t>15.01.05</t>
  </si>
  <si>
    <t>Сварщик (ручной и частично механизированной сварки (наплавки))</t>
  </si>
  <si>
    <t>10 мес</t>
  </si>
  <si>
    <t>15.01.36</t>
  </si>
  <si>
    <t>Дефектоскопист</t>
  </si>
  <si>
    <t>15.01.38</t>
  </si>
  <si>
    <t>Оператор-наладчик металлообрабатывающих станков</t>
  </si>
  <si>
    <t>2 г. 10 мес.</t>
  </si>
  <si>
    <t>18.01.34</t>
  </si>
  <si>
    <t>Лаборант по контролю качества сырья, реактивов, промежуточных продуктов, готовой продукции, отходов производства (по отраслям)</t>
  </si>
  <si>
    <t>Среднее профессиональное образование**</t>
  </si>
  <si>
    <t>3 г. 10 мес.</t>
  </si>
  <si>
    <t>09.02.01</t>
  </si>
  <si>
    <t>Компьютерные системы и комплексы</t>
  </si>
  <si>
    <t>Заочная</t>
  </si>
  <si>
    <t>4 г. 10 мес.</t>
  </si>
  <si>
    <t>09.02.06</t>
  </si>
  <si>
    <t>Сетевое и системное администрирование</t>
  </si>
  <si>
    <t>09.02.07</t>
  </si>
  <si>
    <t>Информационные системы и программирование</t>
  </si>
  <si>
    <t>09.02.11</t>
  </si>
  <si>
    <t>Разработка и управление программным обеспечением</t>
  </si>
  <si>
    <t>09.02.12</t>
  </si>
  <si>
    <t>Техническая эксплуатация и сопровождение информационных систем</t>
  </si>
  <si>
    <t>10.02.04</t>
  </si>
  <si>
    <t>Обеспечение информационной безопасности телекоммуникационных систем</t>
  </si>
  <si>
    <t>3 г. 10 мес. 4 г. 10 мес.</t>
  </si>
  <si>
    <t>11.02.15</t>
  </si>
  <si>
    <t>Инфокоммуникационные сети и системы связи</t>
  </si>
  <si>
    <t>3 г. 6 мес.</t>
  </si>
  <si>
    <t>11.02.16</t>
  </si>
  <si>
    <t>Монтаж, техническое обслуживание и ремонт электронных приборов и устройств</t>
  </si>
  <si>
    <t>13.02.11</t>
  </si>
  <si>
    <t>Техническая эксплуатация и обслуживание электрического и электромеханического оборудования (по отраслям)</t>
  </si>
  <si>
    <t>3 г. 6 мес. 4 г. 6 мес.</t>
  </si>
  <si>
    <t>13.02.13</t>
  </si>
  <si>
    <t>Эксплуатация и обслуживание электрического и электромеханического оборудования (по отраслям)</t>
  </si>
  <si>
    <t>4г. 10 мес.</t>
  </si>
  <si>
    <t>15.02.12</t>
  </si>
  <si>
    <t>Монтаж, техническое обслуживание и ремонт промышленного оборудования (по отраслям)</t>
  </si>
  <si>
    <t>15.02.14</t>
  </si>
  <si>
    <t>Оснащение средствами автоматизации технологических процессов и производств (по отраслям)</t>
  </si>
  <si>
    <t>15.02.16</t>
  </si>
  <si>
    <t>Технология машиностроения</t>
  </si>
  <si>
    <t>15.02.17</t>
  </si>
  <si>
    <t>Монтаж, техническое обслуживание, эксплуатация и ремонт промышленного оборудования (по отраслям)</t>
  </si>
  <si>
    <t>15.02.18</t>
  </si>
  <si>
    <t>Техническая эксплуатация и обслуживание роботизированного производства (по отраслям)</t>
  </si>
  <si>
    <t>20.02.01</t>
  </si>
  <si>
    <t>Экологическая безопасность природных комплексов</t>
  </si>
  <si>
    <t>27.02.07</t>
  </si>
  <si>
    <t>Управление качеством продукции, процессов и услуг (по отраслям)</t>
  </si>
  <si>
    <t>Дополнительная общеразвивающая программа</t>
  </si>
  <si>
    <t>220 часов</t>
  </si>
  <si>
    <t>—</t>
  </si>
  <si>
    <t>Дополнительная общеразвивающая программа "Школа будущего специалиста"</t>
  </si>
  <si>
    <t>Образовательная программа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</si>
</sst>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rlito"/>
    </font>
    <font>
      <b/>
      <sz val="8"/>
      <color rgb="FF222222"/>
      <name val="Arial"/>
    </font>
    <font>
      <sz val="8"/>
      <color rgb="FF3366FF"/>
      <name val="Arial"/>
    </font>
    <font>
      <sz val="8"/>
      <color rgb="FF222222"/>
      <name val="Arial"/>
    </font>
    <font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E9EDF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2" borderId="1" xfId="1" applyNumberFormat="1" applyFont="1" applyFill="1" applyBorder="1" applyAlignment="1">
      <alignment horizontal="center" vertical="center" wrapText="1"/>
    </xf>
    <xf numFmtId="0" fontId="2" fillId="3" borderId="1" xfId="1" applyNumberFormat="1" applyFont="1" applyFill="1" applyBorder="1" applyAlignment="1">
      <alignment horizontal="left" vertical="center" wrapText="1"/>
    </xf>
    <xf numFmtId="0" fontId="3" fillId="3" borderId="1" xfId="1" applyNumberFormat="1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>
      <alignment horizontal="left" vertical="center" wrapText="1"/>
    </xf>
    <xf numFmtId="0" fontId="2" fillId="3" borderId="1" xfId="1" applyNumberFormat="1" applyFont="1" applyFill="1" applyBorder="1" applyAlignment="1">
      <alignment horizontal="center" vertical="center" wrapText="1"/>
    </xf>
    <xf numFmtId="0" fontId="2" fillId="3" borderId="1" xfId="1" applyNumberFormat="1" applyFont="1" applyFill="1" applyBorder="1" applyAlignment="1">
      <alignment horizontal="center" vertical="center" wrapText="1"/>
    </xf>
    <xf numFmtId="0" fontId="0" fillId="3" borderId="1" xfId="1" applyNumberFormat="1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>
      <alignment horizontal="left" vertical="center" wrapText="1"/>
    </xf>
    <xf numFmtId="0" fontId="0" fillId="3" borderId="1" xfId="1" applyNumberFormat="1" applyFont="1" applyFill="1" applyBorder="1" applyAlignment="1">
      <alignment horizontal="left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hemk.org/images/sampledata/docs/prog_shb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tabSelected="1" topLeftCell="A94" workbookViewId="0">
      <selection activeCell="C113" sqref="C113"/>
    </sheetView>
  </sheetViews>
  <sheetFormatPr defaultRowHeight="15" x14ac:dyDescent="0.25"/>
  <cols>
    <col min="1" max="1" width="19.5" customWidth="1"/>
    <col min="2" max="2" width="12" customWidth="1"/>
    <col min="3" max="3" width="15" customWidth="1"/>
    <col min="4" max="4" width="12" customWidth="1"/>
    <col min="5" max="5" width="36" customWidth="1"/>
    <col min="6" max="6" width="37.5" customWidth="1"/>
    <col min="7" max="7" width="18" customWidth="1"/>
  </cols>
  <sheetData>
    <row r="1" spans="1:7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8" t="s">
        <v>7</v>
      </c>
      <c r="B2" s="8" t="s">
        <v>8</v>
      </c>
      <c r="C2" s="8" t="s">
        <v>9</v>
      </c>
      <c r="D2" s="8" t="s">
        <v>10</v>
      </c>
      <c r="E2" s="9" t="s">
        <v>11</v>
      </c>
      <c r="F2" s="2" t="str">
        <f>HYPERLINK("https://www.chemk.org/images/sampledata/docs/svedenia/document/Opisanie/op11.01.01.pdf","Описание")</f>
        <v>Описание</v>
      </c>
      <c r="G2" s="6" t="str">
        <f>HYPERLINK("https://www.chemk.org/images/sampledata/docs/svidGosAkred.pdf","Есть (выписка)")</f>
        <v>Есть (выписка)</v>
      </c>
    </row>
    <row r="3" spans="1:7" x14ac:dyDescent="0.25">
      <c r="A3" s="7"/>
      <c r="B3" s="7"/>
      <c r="C3" s="7"/>
      <c r="D3" s="7"/>
      <c r="E3" s="10"/>
      <c r="F3" s="2" t="str">
        <f>HYPERLINK("https://www.chemk.org/images/sampledata/docs/svedenia/document/uch_plan/up11.01.01_2025.pdf","Учебный план, календарный учебный график")</f>
        <v>Учебный план, календарный учебный график</v>
      </c>
      <c r="G3" s="7"/>
    </row>
    <row r="4" spans="1:7" x14ac:dyDescent="0.25">
      <c r="A4" s="7"/>
      <c r="B4" s="7"/>
      <c r="C4" s="7"/>
      <c r="D4" s="7"/>
      <c r="E4" s="10"/>
      <c r="F4" s="2" t="str">
        <f>HYPERLINK("https://www.chemk.org/images/sampledata/docs/svedenia/document/rp/rp11.01.01.pdf","Рабочие программы")</f>
        <v>Рабочие программы</v>
      </c>
      <c r="G4" s="7"/>
    </row>
    <row r="5" spans="1:7" ht="22.5" x14ac:dyDescent="0.25">
      <c r="A5" s="7"/>
      <c r="B5" s="7"/>
      <c r="C5" s="7"/>
      <c r="D5" s="7"/>
      <c r="E5" s="10"/>
      <c r="F5" s="2" t="str">
        <f>HYPERLINK("https://www.chemk.org/images/sampledata/docs/svedenia/document/rpv/11.01.01_1_rpv.pdf","Рабочая программа воспитания и календарный план воспитательной работы")</f>
        <v>Рабочая программа воспитания и календарный план воспитательной работы</v>
      </c>
      <c r="G5" s="7"/>
    </row>
    <row r="6" spans="1:7" x14ac:dyDescent="0.25">
      <c r="A6" s="7"/>
      <c r="B6" s="7"/>
      <c r="C6" s="7"/>
      <c r="D6" s="7"/>
      <c r="E6" s="10"/>
      <c r="F6" s="2" t="str">
        <f>HYPERLINK("https://www.chemk.org/images/sampledata/docs/svedenia/document/GIA/11.01.01_gia.pdf","Программа ГИА")</f>
        <v>Программа ГИА</v>
      </c>
      <c r="G6" s="7"/>
    </row>
    <row r="7" spans="1:7" x14ac:dyDescent="0.25">
      <c r="A7" s="8" t="s">
        <v>7</v>
      </c>
      <c r="B7" s="8" t="s">
        <v>8</v>
      </c>
      <c r="C7" s="8" t="s">
        <v>12</v>
      </c>
      <c r="D7" s="8" t="s">
        <v>10</v>
      </c>
      <c r="E7" s="9" t="s">
        <v>11</v>
      </c>
      <c r="F7" s="2" t="str">
        <f>HYPERLINK("https://www.chemk.org/images/sampledata/docs/svedenia/document/Opisanie/op11.01.01_11.pdf","Описание")</f>
        <v>Описание</v>
      </c>
      <c r="G7" s="6" t="str">
        <f>HYPERLINK("https://www.chemk.org/images/sampledata/docs/svidGosAkred.pdf","Есть (выписка)")</f>
        <v>Есть (выписка)</v>
      </c>
    </row>
    <row r="8" spans="1:7" x14ac:dyDescent="0.25">
      <c r="A8" s="7"/>
      <c r="B8" s="7"/>
      <c r="C8" s="7"/>
      <c r="D8" s="7"/>
      <c r="E8" s="10"/>
      <c r="F8" s="2" t="str">
        <f>HYPERLINK("https://www.chemk.org/images/sampledata/docs/svedenia/document/uch_plan/up11.01.01_2025_11.pdf","Учебный план, календарный учебный график")</f>
        <v>Учебный план, календарный учебный график</v>
      </c>
      <c r="G8" s="7"/>
    </row>
    <row r="9" spans="1:7" x14ac:dyDescent="0.25">
      <c r="A9" s="7"/>
      <c r="B9" s="7"/>
      <c r="C9" s="7"/>
      <c r="D9" s="7"/>
      <c r="E9" s="10"/>
      <c r="F9" s="2" t="str">
        <f>HYPERLINK("https://www.chemk.org/images/sampledata/docs/svedenia/document/rp/rp11.01.01_11.pdf","Рабочие программы")</f>
        <v>Рабочие программы</v>
      </c>
      <c r="G9" s="7"/>
    </row>
    <row r="10" spans="1:7" ht="22.5" x14ac:dyDescent="0.25">
      <c r="A10" s="7"/>
      <c r="B10" s="7"/>
      <c r="C10" s="7"/>
      <c r="D10" s="7"/>
      <c r="E10" s="10"/>
      <c r="F10" s="2" t="str">
        <f>HYPERLINK("https://www.chemk.org/images/sampledata/docs/svedenia/document/rpv/11.01.01_rpv.pdf","Рабочая программа воспитания и календарный план воспитательной работы")</f>
        <v>Рабочая программа воспитания и календарный план воспитательной работы</v>
      </c>
      <c r="G10" s="7"/>
    </row>
    <row r="11" spans="1:7" x14ac:dyDescent="0.25">
      <c r="A11" s="7"/>
      <c r="B11" s="7"/>
      <c r="C11" s="7"/>
      <c r="D11" s="7"/>
      <c r="E11" s="10"/>
      <c r="F11" s="2" t="str">
        <f>HYPERLINK("https://www.chemk.org/images/sampledata/docs/svedenia/document/GIA/11.01.01_gia.pdf","Программа ГИА")</f>
        <v>Программа ГИА</v>
      </c>
      <c r="G11" s="7"/>
    </row>
    <row r="12" spans="1:7" ht="22.5" x14ac:dyDescent="0.25">
      <c r="A12" s="3" t="s">
        <v>7</v>
      </c>
      <c r="B12" s="3" t="s">
        <v>8</v>
      </c>
      <c r="C12" s="3" t="s">
        <v>12</v>
      </c>
      <c r="D12" s="3" t="s">
        <v>13</v>
      </c>
      <c r="E12" s="4" t="s">
        <v>14</v>
      </c>
      <c r="F12" s="2" t="str">
        <f>HYPERLINK("https://www.chemk.org/images/sampledata/docs/svedenia/document/Opisanie/opopp13.01.10_2025.pdf","Профессионалитет 2025"&amp;CHAR(10)&amp;"Образовательная программа")</f>
        <v>Профессионалитет 2025
Образовательная программа</v>
      </c>
      <c r="G12" s="5" t="str">
        <f t="shared" ref="G12:G22" si="0">HYPERLINK("https://www.chemk.org/images/sampledata/docs/svidGosAkred.pdf","Есть (выписка)")</f>
        <v>Есть (выписка)</v>
      </c>
    </row>
    <row r="13" spans="1:7" ht="22.5" x14ac:dyDescent="0.25">
      <c r="A13" s="3" t="s">
        <v>7</v>
      </c>
      <c r="B13" s="3" t="s">
        <v>8</v>
      </c>
      <c r="C13" s="3" t="s">
        <v>12</v>
      </c>
      <c r="D13" s="3" t="s">
        <v>13</v>
      </c>
      <c r="E13" s="4" t="s">
        <v>14</v>
      </c>
      <c r="F13" s="2" t="str">
        <f>HYPERLINK("https://www.chemk.org/images/sampledata/docs/svedenia/document/Opisanie/opopp13.01.10_2026.pdf","Профессионалитет 2026"&amp;CHAR(10)&amp;"Образовательная программа")</f>
        <v>Профессионалитет 2026
Образовательная программа</v>
      </c>
      <c r="G13" s="5" t="str">
        <f t="shared" si="0"/>
        <v>Есть (выписка)</v>
      </c>
    </row>
    <row r="14" spans="1:7" ht="22.5" x14ac:dyDescent="0.25">
      <c r="A14" s="3" t="s">
        <v>7</v>
      </c>
      <c r="B14" s="3" t="s">
        <v>8</v>
      </c>
      <c r="C14" s="3" t="s">
        <v>15</v>
      </c>
      <c r="D14" s="3" t="s">
        <v>16</v>
      </c>
      <c r="E14" s="4" t="s">
        <v>17</v>
      </c>
      <c r="F14" s="2" t="str">
        <f>HYPERLINK("https://www.chemk.org/images/sampledata/docs/svedenia/document/Opisanie/opopp15.01.05_2025.pdf","Профессионалитет 2025"&amp;CHAR(10)&amp;"Образовательная программа")</f>
        <v>Профессионалитет 2025
Образовательная программа</v>
      </c>
      <c r="G14" s="5" t="str">
        <f t="shared" si="0"/>
        <v>Есть (выписка)</v>
      </c>
    </row>
    <row r="15" spans="1:7" ht="22.5" x14ac:dyDescent="0.25">
      <c r="A15" s="3" t="s">
        <v>7</v>
      </c>
      <c r="B15" s="3" t="s">
        <v>8</v>
      </c>
      <c r="C15" s="3" t="s">
        <v>15</v>
      </c>
      <c r="D15" s="3" t="s">
        <v>16</v>
      </c>
      <c r="E15" s="4" t="s">
        <v>17</v>
      </c>
      <c r="F15" s="2" t="str">
        <f>HYPERLINK("https://www.chemk.org/images/sampledata/docs/svedenia/document/Opisanie/opopp15.01.05_2026.pdf","Профессионалитет 2026"&amp;CHAR(10)&amp;"Образовательная программа")</f>
        <v>Профессионалитет 2026
Образовательная программа</v>
      </c>
      <c r="G15" s="5" t="str">
        <f t="shared" si="0"/>
        <v>Есть (выписка)</v>
      </c>
    </row>
    <row r="16" spans="1:7" ht="22.5" x14ac:dyDescent="0.25">
      <c r="A16" s="3" t="s">
        <v>7</v>
      </c>
      <c r="B16" s="3" t="s">
        <v>8</v>
      </c>
      <c r="C16" s="3" t="s">
        <v>18</v>
      </c>
      <c r="D16" s="3" t="s">
        <v>16</v>
      </c>
      <c r="E16" s="4" t="s">
        <v>17</v>
      </c>
      <c r="F16" s="2" t="str">
        <f>HYPERLINK("https://www.chemk.org/images/sampledata/docs/svedenia/document/Opisanie/opopp15.01.05_2026_11.pdf","Профессионалитет 2026"&amp;CHAR(10)&amp;"Образовательная программа")</f>
        <v>Профессионалитет 2026
Образовательная программа</v>
      </c>
      <c r="G16" s="5" t="str">
        <f t="shared" si="0"/>
        <v>Есть (выписка)</v>
      </c>
    </row>
    <row r="17" spans="1:7" ht="22.5" x14ac:dyDescent="0.25">
      <c r="A17" s="3" t="s">
        <v>7</v>
      </c>
      <c r="B17" s="3" t="s">
        <v>8</v>
      </c>
      <c r="C17" s="3" t="s">
        <v>15</v>
      </c>
      <c r="D17" s="3" t="s">
        <v>19</v>
      </c>
      <c r="E17" s="4" t="s">
        <v>20</v>
      </c>
      <c r="F17" s="2" t="str">
        <f>HYPERLINK("https://www.chemk.org/images/sampledata/docs/svedenia/document/Opisanie/opopp15.01.36_2025.pdf","Профессионалитет 2025"&amp;CHAR(10)&amp;"Образовательная программа")</f>
        <v>Профессионалитет 2025
Образовательная программа</v>
      </c>
      <c r="G17" s="5" t="str">
        <f t="shared" si="0"/>
        <v>Есть (выписка)</v>
      </c>
    </row>
    <row r="18" spans="1:7" ht="22.5" x14ac:dyDescent="0.25">
      <c r="A18" s="3" t="s">
        <v>7</v>
      </c>
      <c r="B18" s="3" t="s">
        <v>8</v>
      </c>
      <c r="C18" s="3" t="s">
        <v>15</v>
      </c>
      <c r="D18" s="3" t="s">
        <v>19</v>
      </c>
      <c r="E18" s="4" t="s">
        <v>20</v>
      </c>
      <c r="F18" s="2" t="str">
        <f>HYPERLINK("https://www.chemk.org/images/sampledata/docs/svedenia/document/Opisanie/opopp15.01.36_2026.pdf","Профессионалитет 2026"&amp;CHAR(10)&amp;"Образовательная программа")</f>
        <v>Профессионалитет 2026
Образовательная программа</v>
      </c>
      <c r="G18" s="5" t="str">
        <f t="shared" si="0"/>
        <v>Есть (выписка)</v>
      </c>
    </row>
    <row r="19" spans="1:7" ht="22.5" x14ac:dyDescent="0.25">
      <c r="A19" s="3" t="s">
        <v>7</v>
      </c>
      <c r="B19" s="3" t="s">
        <v>8</v>
      </c>
      <c r="C19" s="3" t="s">
        <v>12</v>
      </c>
      <c r="D19" s="3" t="s">
        <v>21</v>
      </c>
      <c r="E19" s="4" t="s">
        <v>22</v>
      </c>
      <c r="F19" s="2" t="str">
        <f>HYPERLINK("https://www.chemk.org/images/sampledata/docs/svedenia/document/Opisanie/opopp15.01.38_9_2025.pdf","Профессионалитет 2025"&amp;CHAR(10)&amp;"Образовательная программа")</f>
        <v>Профессионалитет 2025
Образовательная программа</v>
      </c>
      <c r="G19" s="5" t="str">
        <f t="shared" si="0"/>
        <v>Есть (выписка)</v>
      </c>
    </row>
    <row r="20" spans="1:7" ht="22.5" x14ac:dyDescent="0.25">
      <c r="A20" s="3" t="s">
        <v>7</v>
      </c>
      <c r="B20" s="3" t="s">
        <v>8</v>
      </c>
      <c r="C20" s="3" t="s">
        <v>9</v>
      </c>
      <c r="D20" s="3" t="s">
        <v>21</v>
      </c>
      <c r="E20" s="4" t="s">
        <v>22</v>
      </c>
      <c r="F20" s="2" t="str">
        <f>HYPERLINK("https://www.chemk.org/images/sampledata/docs/svedenia/document/Opisanie/opopp15.01.38_11_2026.pdf","Профессионалитет 2026"&amp;CHAR(10)&amp;"Образовательная программа")</f>
        <v>Профессионалитет 2026
Образовательная программа</v>
      </c>
      <c r="G20" s="5" t="str">
        <f t="shared" si="0"/>
        <v>Есть (выписка)</v>
      </c>
    </row>
    <row r="21" spans="1:7" ht="22.5" x14ac:dyDescent="0.25">
      <c r="A21" s="3" t="s">
        <v>7</v>
      </c>
      <c r="B21" s="3" t="s">
        <v>8</v>
      </c>
      <c r="C21" s="3" t="s">
        <v>12</v>
      </c>
      <c r="D21" s="3" t="s">
        <v>21</v>
      </c>
      <c r="E21" s="4" t="s">
        <v>22</v>
      </c>
      <c r="F21" s="2" t="str">
        <f>HYPERLINK("https://www.chemk.org/images/sampledata/docs/svedenia/document/Opisanie/opopp15.01.38_9_2026.pdf","Профессионалитет 2026"&amp;CHAR(10)&amp;"Образовательная программа")</f>
        <v>Профессионалитет 2026
Образовательная программа</v>
      </c>
      <c r="G21" s="5" t="str">
        <f t="shared" si="0"/>
        <v>Есть (выписка)</v>
      </c>
    </row>
    <row r="22" spans="1:7" x14ac:dyDescent="0.25">
      <c r="A22" s="8" t="s">
        <v>7</v>
      </c>
      <c r="B22" s="8" t="s">
        <v>8</v>
      </c>
      <c r="C22" s="8" t="s">
        <v>23</v>
      </c>
      <c r="D22" s="8" t="s">
        <v>24</v>
      </c>
      <c r="E22" s="9" t="s">
        <v>25</v>
      </c>
      <c r="F22" s="2" t="str">
        <f>HYPERLINK("https://www.chemk.org/images/sampledata/docs/svedenia/document/Opisanie/op18.01.34.pdf","Описание")</f>
        <v>Описание</v>
      </c>
      <c r="G22" s="6" t="str">
        <f t="shared" si="0"/>
        <v>Есть (выписка)</v>
      </c>
    </row>
    <row r="23" spans="1:7" x14ac:dyDescent="0.25">
      <c r="A23" s="7"/>
      <c r="B23" s="7"/>
      <c r="C23" s="7"/>
      <c r="D23" s="7"/>
      <c r="E23" s="10"/>
      <c r="F23" s="2" t="str">
        <f>HYPERLINK("https://www.chemk.org/images/sampledata/docs/svedenia/document/uch_plan/up18.01.34_1-25.pdf","Учебный план, календарный учебный график")</f>
        <v>Учебный план, календарный учебный график</v>
      </c>
      <c r="G23" s="7"/>
    </row>
    <row r="24" spans="1:7" x14ac:dyDescent="0.25">
      <c r="A24" s="7"/>
      <c r="B24" s="7"/>
      <c r="C24" s="7"/>
      <c r="D24" s="7"/>
      <c r="E24" s="10"/>
      <c r="F24" s="2" t="str">
        <f>HYPERLINK("https://www.chemk.org/images/sampledata/docs/svedenia/document/rp/rp18.01.34.pdf","Рабочие программы")</f>
        <v>Рабочие программы</v>
      </c>
      <c r="G24" s="7"/>
    </row>
    <row r="25" spans="1:7" ht="22.5" x14ac:dyDescent="0.25">
      <c r="A25" s="7"/>
      <c r="B25" s="7"/>
      <c r="C25" s="7"/>
      <c r="D25" s="7"/>
      <c r="E25" s="10"/>
      <c r="F25" s="2" t="str">
        <f>HYPERLINK("https://www.chemk.org/images/sampledata/docs/svedenia/document/rpv/18.01.34_rpv.pdf","Рабочая программа воспитания и календарный план воспитательной работы")</f>
        <v>Рабочая программа воспитания и календарный план воспитательной работы</v>
      </c>
      <c r="G25" s="7"/>
    </row>
    <row r="26" spans="1:7" x14ac:dyDescent="0.25">
      <c r="A26" s="7"/>
      <c r="B26" s="7"/>
      <c r="C26" s="7"/>
      <c r="D26" s="7"/>
      <c r="E26" s="10"/>
      <c r="F26" s="2" t="str">
        <f>HYPERLINK("https://www.chemk.org/images/sampledata/docs/svedenia/document/GIA/18.01.34_gia.pdf","Программа ГИА")</f>
        <v>Программа ГИА</v>
      </c>
      <c r="G26" s="7"/>
    </row>
    <row r="27" spans="1:7" x14ac:dyDescent="0.25">
      <c r="A27" s="8" t="s">
        <v>26</v>
      </c>
      <c r="B27" s="8" t="s">
        <v>8</v>
      </c>
      <c r="C27" s="8" t="s">
        <v>27</v>
      </c>
      <c r="D27" s="8" t="s">
        <v>28</v>
      </c>
      <c r="E27" s="9" t="s">
        <v>29</v>
      </c>
      <c r="F27" s="2" t="str">
        <f>HYPERLINK("https://www.chemk.org/images/sampledata/docs/svedenia/document/Opisanie/op09.02.01.pdf","Описание")</f>
        <v>Описание</v>
      </c>
      <c r="G27" s="6" t="str">
        <f>HYPERLINK("https://www.chemk.org/images/sampledata/docs/svidGosAkred.pdf","Есть (выписка)")</f>
        <v>Есть (выписка)</v>
      </c>
    </row>
    <row r="28" spans="1:7" x14ac:dyDescent="0.25">
      <c r="A28" s="7"/>
      <c r="B28" s="7"/>
      <c r="C28" s="7"/>
      <c r="D28" s="7"/>
      <c r="E28" s="10"/>
      <c r="F28" s="2" t="str">
        <f>HYPERLINK("https://www.chemk.org/images/sampledata/docs/svedenia/document/uch_plan/up09.02.01.pdf","Учебный план, календарный учебный график")</f>
        <v>Учебный план, календарный учебный график</v>
      </c>
      <c r="G28" s="7"/>
    </row>
    <row r="29" spans="1:7" x14ac:dyDescent="0.25">
      <c r="A29" s="7"/>
      <c r="B29" s="7"/>
      <c r="C29" s="7"/>
      <c r="D29" s="7"/>
      <c r="E29" s="10"/>
      <c r="F29" s="2" t="str">
        <f>HYPERLINK("https://www.chemk.org/images/sampledata/docs/svedenia/document/rp/rp09.02.01.pdf","Рабочие программы")</f>
        <v>Рабочие программы</v>
      </c>
      <c r="G29" s="7"/>
    </row>
    <row r="30" spans="1:7" ht="22.5" x14ac:dyDescent="0.25">
      <c r="A30" s="7"/>
      <c r="B30" s="7"/>
      <c r="C30" s="7"/>
      <c r="D30" s="7"/>
      <c r="E30" s="10"/>
      <c r="F30" s="2" t="str">
        <f>HYPERLINK("https://www.chemk.org/images/sampledata/docs/svedenia/document/rpv/09.02.01_rpv.pdf","Рабочая программа воспитания и календарный план воспитательной работы")</f>
        <v>Рабочая программа воспитания и календарный план воспитательной работы</v>
      </c>
      <c r="G30" s="7"/>
    </row>
    <row r="31" spans="1:7" x14ac:dyDescent="0.25">
      <c r="A31" s="7"/>
      <c r="B31" s="7"/>
      <c r="C31" s="7"/>
      <c r="D31" s="7"/>
      <c r="E31" s="10"/>
      <c r="F31" s="2" t="str">
        <f>HYPERLINK("https://www.chemk.org/images/sampledata/docs/svedenia/document/GIA/09.02.01_gia.pdf","Программа ГИА")</f>
        <v>Программа ГИА</v>
      </c>
      <c r="G31" s="7"/>
    </row>
    <row r="32" spans="1:7" x14ac:dyDescent="0.25">
      <c r="A32" s="8" t="s">
        <v>26</v>
      </c>
      <c r="B32" s="8" t="s">
        <v>30</v>
      </c>
      <c r="C32" s="8" t="s">
        <v>31</v>
      </c>
      <c r="D32" s="8" t="s">
        <v>28</v>
      </c>
      <c r="E32" s="9" t="s">
        <v>29</v>
      </c>
      <c r="F32" s="2" t="str">
        <f>HYPERLINK("https://www.chemk.org/images/sampledata/docs/svedenia/document/Opisanie/op09.02.01.pdf","Описание")</f>
        <v>Описание</v>
      </c>
      <c r="G32" s="6" t="str">
        <f>HYPERLINK("https://www.chemk.org/images/sampledata/docs/svidGosAkred.pdf","Есть (выписка)")</f>
        <v>Есть (выписка)</v>
      </c>
    </row>
    <row r="33" spans="1:7" x14ac:dyDescent="0.25">
      <c r="A33" s="7"/>
      <c r="B33" s="7"/>
      <c r="C33" s="7"/>
      <c r="D33" s="7"/>
      <c r="E33" s="10"/>
      <c r="F33" s="2" t="str">
        <f>HYPERLINK("https://www.chemk.org/images/sampledata/docs/svedenia/document/uch_plan/up09.02.01.pdf","Учебный план, календарный учебный график")</f>
        <v>Учебный план, календарный учебный график</v>
      </c>
      <c r="G33" s="7"/>
    </row>
    <row r="34" spans="1:7" x14ac:dyDescent="0.25">
      <c r="A34" s="7"/>
      <c r="B34" s="7"/>
      <c r="C34" s="7"/>
      <c r="D34" s="7"/>
      <c r="E34" s="10"/>
      <c r="F34" s="2" t="str">
        <f>HYPERLINK("https://www.chemk.org/images/sampledata/docs/svedenia/document/rp/rp09.02.01.pdf","Рабочие программы")</f>
        <v>Рабочие программы</v>
      </c>
      <c r="G34" s="7"/>
    </row>
    <row r="35" spans="1:7" ht="22.5" x14ac:dyDescent="0.25">
      <c r="A35" s="7"/>
      <c r="B35" s="7"/>
      <c r="C35" s="7"/>
      <c r="D35" s="7"/>
      <c r="E35" s="10"/>
      <c r="F35" s="2" t="str">
        <f>HYPERLINK("https://www.chemk.org/images/sampledata/docs/svedenia/document/rpv/09.02.01_rpv.pdf","Рабочая программа воспитания и календарный план воспитательной работы")</f>
        <v>Рабочая программа воспитания и календарный план воспитательной работы</v>
      </c>
      <c r="G35" s="7"/>
    </row>
    <row r="36" spans="1:7" x14ac:dyDescent="0.25">
      <c r="A36" s="7"/>
      <c r="B36" s="7"/>
      <c r="C36" s="7"/>
      <c r="D36" s="7"/>
      <c r="E36" s="10"/>
      <c r="F36" s="2" t="str">
        <f>HYPERLINK("https://www.chemk.org/images/sampledata/docs/svedenia/document/GIA/09.02.01_gia.pdf","Программа ГИА")</f>
        <v>Программа ГИА</v>
      </c>
      <c r="G36" s="7"/>
    </row>
    <row r="37" spans="1:7" x14ac:dyDescent="0.25">
      <c r="A37" s="8" t="s">
        <v>26</v>
      </c>
      <c r="B37" s="8" t="s">
        <v>8</v>
      </c>
      <c r="C37" s="8" t="s">
        <v>27</v>
      </c>
      <c r="D37" s="8" t="s">
        <v>32</v>
      </c>
      <c r="E37" s="9" t="s">
        <v>33</v>
      </c>
      <c r="F37" s="2" t="str">
        <f>HYPERLINK("https://www.chemk.org/images/sampledata/docs/svedenia/document/Opisanie/op09.02.06.pdf","Описание")</f>
        <v>Описание</v>
      </c>
      <c r="G37" s="6" t="str">
        <f>HYPERLINK("https://www.chemk.org/images/sampledata/docs/svidGosAkred.pdf","Есть (выписка)")</f>
        <v>Есть (выписка)</v>
      </c>
    </row>
    <row r="38" spans="1:7" x14ac:dyDescent="0.25">
      <c r="A38" s="7"/>
      <c r="B38" s="7"/>
      <c r="C38" s="7"/>
      <c r="D38" s="7"/>
      <c r="E38" s="10"/>
      <c r="F38" s="2" t="str">
        <f>HYPERLINK("https://www.chemk.org/images/sampledata/docs/svedenia/document/uch_plan/up09.02.06.pdf","Учебный план, календарный учебный график")</f>
        <v>Учебный план, календарный учебный график</v>
      </c>
      <c r="G38" s="7"/>
    </row>
    <row r="39" spans="1:7" x14ac:dyDescent="0.25">
      <c r="A39" s="7"/>
      <c r="B39" s="7"/>
      <c r="C39" s="7"/>
      <c r="D39" s="7"/>
      <c r="E39" s="10"/>
      <c r="F39" s="2" t="str">
        <f>HYPERLINK("https://www.chemk.org/images/sampledata/docs/svedenia/document/rp/rp09.02.06.pdf","Рабочие программы")</f>
        <v>Рабочие программы</v>
      </c>
      <c r="G39" s="7"/>
    </row>
    <row r="40" spans="1:7" ht="22.5" x14ac:dyDescent="0.25">
      <c r="A40" s="7"/>
      <c r="B40" s="7"/>
      <c r="C40" s="7"/>
      <c r="D40" s="7"/>
      <c r="E40" s="10"/>
      <c r="F40" s="2" t="str">
        <f>HYPERLINK("https://www.chemk.org/images/sampledata/docs/svedenia/document/rpv/09.02.06_rpv.pdf","Рабочая программа воспитания и календарный план воспитательной работы")</f>
        <v>Рабочая программа воспитания и календарный план воспитательной работы</v>
      </c>
      <c r="G40" s="7"/>
    </row>
    <row r="41" spans="1:7" x14ac:dyDescent="0.25">
      <c r="A41" s="7"/>
      <c r="B41" s="7"/>
      <c r="C41" s="7"/>
      <c r="D41" s="7"/>
      <c r="E41" s="10"/>
      <c r="F41" s="2" t="str">
        <f>HYPERLINK("https://www.chemk.org/images/sampledata/docs/svedenia/document/GIA/09.02.06_gia.pdf","Программа ГИА")</f>
        <v>Программа ГИА</v>
      </c>
      <c r="G41" s="7"/>
    </row>
    <row r="42" spans="1:7" x14ac:dyDescent="0.25">
      <c r="A42" s="8" t="s">
        <v>26</v>
      </c>
      <c r="B42" s="8" t="s">
        <v>8</v>
      </c>
      <c r="C42" s="8" t="s">
        <v>27</v>
      </c>
      <c r="D42" s="8" t="s">
        <v>34</v>
      </c>
      <c r="E42" s="9" t="s">
        <v>35</v>
      </c>
      <c r="F42" s="2" t="str">
        <f>HYPERLINK("https://www.chemk.org/images/sampledata/docs/svedenia/document/Opisanie/op09.02.07.pdf","Описание")</f>
        <v>Описание</v>
      </c>
      <c r="G42" s="6" t="str">
        <f>HYPERLINK("https://www.chemk.org/images/sampledata/docs/svidGosAkred.pdf","Есть (выписка)")</f>
        <v>Есть (выписка)</v>
      </c>
    </row>
    <row r="43" spans="1:7" x14ac:dyDescent="0.25">
      <c r="A43" s="7"/>
      <c r="B43" s="7"/>
      <c r="C43" s="7"/>
      <c r="D43" s="7"/>
      <c r="E43" s="10"/>
      <c r="F43" s="2" t="str">
        <f>HYPERLINK("https://www.chemk.org/images/sampledata/docs/svedenia/document/uch_plan/up09.02.07.pdf","Учебный план, календарный учебный график")</f>
        <v>Учебный план, календарный учебный график</v>
      </c>
      <c r="G43" s="7"/>
    </row>
    <row r="44" spans="1:7" x14ac:dyDescent="0.25">
      <c r="A44" s="7"/>
      <c r="B44" s="7"/>
      <c r="C44" s="7"/>
      <c r="D44" s="7"/>
      <c r="E44" s="10"/>
      <c r="F44" s="2" t="str">
        <f>HYPERLINK("https://www.chemk.org/images/sampledata/docs/svedenia/document/rp/rp09.02.07.pdf","Рабочие программы")</f>
        <v>Рабочие программы</v>
      </c>
      <c r="G44" s="7"/>
    </row>
    <row r="45" spans="1:7" ht="22.5" x14ac:dyDescent="0.25">
      <c r="A45" s="7"/>
      <c r="B45" s="7"/>
      <c r="C45" s="7"/>
      <c r="D45" s="7"/>
      <c r="E45" s="10"/>
      <c r="F45" s="2" t="str">
        <f>HYPERLINK("https://www.chemk.org/images/sampledata/docs/svedenia/document/rpv/09.02.07_rpv_ir.pdf","Рабочая программа воспитания и календарный план воспитательной работы (разработчик)")</f>
        <v>Рабочая программа воспитания и календарный план воспитательной работы (разработчик)</v>
      </c>
      <c r="G45" s="7"/>
    </row>
    <row r="46" spans="1:7" ht="22.5" x14ac:dyDescent="0.25">
      <c r="A46" s="7"/>
      <c r="B46" s="7"/>
      <c r="C46" s="7"/>
      <c r="D46" s="7"/>
      <c r="E46" s="10"/>
      <c r="F46" s="2" t="str">
        <f>HYPERLINK("https://www.chemk.org/images/sampledata/docs/svedenia/document/rpv/09.02.07_rpv_ip.pdf","Рабочая программа воспитания и календарный план воспитательной работы (программист)")</f>
        <v>Рабочая программа воспитания и календарный план воспитательной работы (программист)</v>
      </c>
      <c r="G46" s="7"/>
    </row>
    <row r="47" spans="1:7" x14ac:dyDescent="0.25">
      <c r="A47" s="7"/>
      <c r="B47" s="7"/>
      <c r="C47" s="7"/>
      <c r="D47" s="7"/>
      <c r="E47" s="10"/>
      <c r="F47" s="2" t="str">
        <f>HYPERLINK("https://www.chemk.org/images/sampledata/docs/svedenia/document/GIA/09.02.07_gia.pdf","Программа ГИА")</f>
        <v>Программа ГИА</v>
      </c>
      <c r="G47" s="7"/>
    </row>
    <row r="48" spans="1:7" ht="22.5" x14ac:dyDescent="0.25">
      <c r="A48" s="3" t="s">
        <v>26</v>
      </c>
      <c r="B48" s="3" t="s">
        <v>8</v>
      </c>
      <c r="C48" s="3" t="s">
        <v>27</v>
      </c>
      <c r="D48" s="3" t="s">
        <v>36</v>
      </c>
      <c r="E48" s="4" t="s">
        <v>37</v>
      </c>
      <c r="F48" s="2" t="str">
        <f>HYPERLINK("https://www.chemk.org/images/sampledata/docs/svedenia/document/Opisanie/opopp09.02.11_2026.pdf","Образовательная программа")</f>
        <v>Образовательная программа</v>
      </c>
      <c r="G48" s="5" t="str">
        <f>HYPERLINK("https://www.chemk.org/images/sampledata/docs/svidGosAkred.pdf","Есть (выписка)")</f>
        <v>Есть (выписка)</v>
      </c>
    </row>
    <row r="49" spans="1:7" ht="22.5" x14ac:dyDescent="0.25">
      <c r="A49" s="3" t="s">
        <v>26</v>
      </c>
      <c r="B49" s="3" t="s">
        <v>8</v>
      </c>
      <c r="C49" s="3" t="s">
        <v>23</v>
      </c>
      <c r="D49" s="3" t="s">
        <v>38</v>
      </c>
      <c r="E49" s="4" t="s">
        <v>39</v>
      </c>
      <c r="F49" s="2" t="str">
        <f>HYPERLINK("https://www.chemk.org/images/sampledata/docs/svedenia/document/Opisanie/opopp09.02.12_2026.pdf","Образовательная программа")</f>
        <v>Образовательная программа</v>
      </c>
      <c r="G49" s="5" t="str">
        <f>HYPERLINK("https://www.chemk.org/images/sampledata/docs/svidGosAkred.pdf","Есть (выписка)")</f>
        <v>Есть (выписка)</v>
      </c>
    </row>
    <row r="50" spans="1:7" x14ac:dyDescent="0.25">
      <c r="A50" s="8" t="s">
        <v>26</v>
      </c>
      <c r="B50" s="8" t="s">
        <v>8</v>
      </c>
      <c r="C50" s="8" t="s">
        <v>27</v>
      </c>
      <c r="D50" s="8" t="s">
        <v>40</v>
      </c>
      <c r="E50" s="9" t="s">
        <v>41</v>
      </c>
      <c r="F50" s="2" t="str">
        <f>HYPERLINK("https://www.chemk.org/images/sampledata/docs/svedenia/document/Opisanie/op10.02.04.pdf","Описание")</f>
        <v>Описание</v>
      </c>
      <c r="G50" s="6" t="str">
        <f>HYPERLINK("https://www.chemk.org/images/sampledata/docs/svidGosAkred.pdf","Есть (выписка)")</f>
        <v>Есть (выписка)</v>
      </c>
    </row>
    <row r="51" spans="1:7" x14ac:dyDescent="0.25">
      <c r="A51" s="7"/>
      <c r="B51" s="7"/>
      <c r="C51" s="7"/>
      <c r="D51" s="7"/>
      <c r="E51" s="10"/>
      <c r="F51" s="2" t="str">
        <f>HYPERLINK("https://drive.google.com/drive/folders/16a1YcODc1jr29P5AgFmJYmRIJ8TkVMrr?usp=sharing","Учебный план, календарный учебный график")</f>
        <v>Учебный план, календарный учебный график</v>
      </c>
      <c r="G51" s="7"/>
    </row>
    <row r="52" spans="1:7" x14ac:dyDescent="0.25">
      <c r="A52" s="7"/>
      <c r="B52" s="7"/>
      <c r="C52" s="7"/>
      <c r="D52" s="7"/>
      <c r="E52" s="10"/>
      <c r="F52" s="2" t="str">
        <f>HYPERLINK("https://www.chemk.org/images/sampledata/docs/svedenia/document/rp/rp10.02.04.pdf","Рабочие программы")</f>
        <v>Рабочие программы</v>
      </c>
      <c r="G52" s="7"/>
    </row>
    <row r="53" spans="1:7" ht="22.5" x14ac:dyDescent="0.25">
      <c r="A53" s="7"/>
      <c r="B53" s="7"/>
      <c r="C53" s="7"/>
      <c r="D53" s="7"/>
      <c r="E53" s="10"/>
      <c r="F53" s="2" t="str">
        <f>HYPERLINK("https://www.chemk.org/images/sampledata/docs/svedenia/document/rpv/10.02.04_rpv.pdf","Программа воспитания и календарный план воспитательной работы")</f>
        <v>Программа воспитания и календарный план воспитательной работы</v>
      </c>
      <c r="G53" s="7"/>
    </row>
    <row r="54" spans="1:7" x14ac:dyDescent="0.25">
      <c r="A54" s="7"/>
      <c r="B54" s="7"/>
      <c r="C54" s="7"/>
      <c r="D54" s="7"/>
      <c r="E54" s="10"/>
      <c r="F54" s="2" t="str">
        <f>HYPERLINK("https://www.chemk.org/images/sampledata/docs/svedenia/document/GIA/10.02.04_gia.pdf","Программа ГИА")</f>
        <v>Программа ГИА</v>
      </c>
      <c r="G54" s="7"/>
    </row>
    <row r="55" spans="1:7" x14ac:dyDescent="0.25">
      <c r="A55" s="8" t="s">
        <v>26</v>
      </c>
      <c r="B55" s="8" t="s">
        <v>8</v>
      </c>
      <c r="C55" s="8" t="s">
        <v>42</v>
      </c>
      <c r="D55" s="8" t="s">
        <v>43</v>
      </c>
      <c r="E55" s="9" t="s">
        <v>44</v>
      </c>
      <c r="F55" s="2" t="str">
        <f>HYPERLINK("https://www.chemk.org/images/sampledata/docs/svedenia/document/Opisanie/op11.02.15.pdf","Описание")</f>
        <v>Описание</v>
      </c>
      <c r="G55" s="6" t="str">
        <f>HYPERLINK("https://www.chemk.org/images/sampledata/docs/svidGosAkred.pdf","Есть (выписка)")</f>
        <v>Есть (выписка)</v>
      </c>
    </row>
    <row r="56" spans="1:7" x14ac:dyDescent="0.25">
      <c r="A56" s="7"/>
      <c r="B56" s="7"/>
      <c r="C56" s="7"/>
      <c r="D56" s="7"/>
      <c r="E56" s="10"/>
      <c r="F56" s="2" t="str">
        <f>HYPERLINK("https://www.chemk.org/images/sampledata/docs/svedenia/document/uch_plan/up11.02.15.pdf","Учебный план, календарный учебный график")</f>
        <v>Учебный план, календарный учебный график</v>
      </c>
      <c r="G56" s="7"/>
    </row>
    <row r="57" spans="1:7" ht="22.5" x14ac:dyDescent="0.25">
      <c r="A57" s="7"/>
      <c r="B57" s="7"/>
      <c r="C57" s="7"/>
      <c r="D57" s="7"/>
      <c r="E57" s="10"/>
      <c r="F57" s="2" t="str">
        <f>HYPERLINK("https://www.chemk.org/images/sampledata/docs/svedenia/document/rpv/11.02.15_rpv.pdf","Программа воспитания и календарный план воспитательной работы")</f>
        <v>Программа воспитания и календарный план воспитательной работы</v>
      </c>
      <c r="G57" s="7"/>
    </row>
    <row r="58" spans="1:7" x14ac:dyDescent="0.25">
      <c r="A58" s="7"/>
      <c r="B58" s="7"/>
      <c r="C58" s="7"/>
      <c r="D58" s="7"/>
      <c r="E58" s="10"/>
      <c r="F58" s="2" t="str">
        <f>HYPERLINK("https://www.chemk.org/images/sampledata/docs/svedenia/document/GIA/11.02.15_gia.pdf","Программа ГИА")</f>
        <v>Программа ГИА</v>
      </c>
      <c r="G58" s="7"/>
    </row>
    <row r="59" spans="1:7" ht="22.5" x14ac:dyDescent="0.25">
      <c r="A59" s="3" t="s">
        <v>26</v>
      </c>
      <c r="B59" s="3" t="s">
        <v>8</v>
      </c>
      <c r="C59" s="3" t="s">
        <v>45</v>
      </c>
      <c r="D59" s="3" t="s">
        <v>46</v>
      </c>
      <c r="E59" s="4" t="s">
        <v>47</v>
      </c>
      <c r="F59" s="2" t="str">
        <f>HYPERLINK("https://www.chemk.org/images/sampledata/docs/svedenia/document/Opisanie/oppr11.02.16.pdf","Профессионалитет"&amp;CHAR(10)&amp;"Образовательная программа")</f>
        <v>Профессионалитет
Образовательная программа</v>
      </c>
      <c r="G59" s="5" t="str">
        <f>HYPERLINK("https://www.chemk.org/images/sampledata/docs/svidGosAkred.pdf","Есть (выписка)")</f>
        <v>Есть (выписка)</v>
      </c>
    </row>
    <row r="60" spans="1:7" ht="22.5" x14ac:dyDescent="0.25">
      <c r="A60" s="3" t="s">
        <v>26</v>
      </c>
      <c r="B60" s="3" t="s">
        <v>8</v>
      </c>
      <c r="C60" s="3" t="s">
        <v>45</v>
      </c>
      <c r="D60" s="3" t="s">
        <v>46</v>
      </c>
      <c r="E60" s="4" t="s">
        <v>47</v>
      </c>
      <c r="F60" s="2" t="str">
        <f>HYPERLINK("https://www.chemk.org/images/sampledata/docs/svedenia/document/Opisanie/opopp11.02.16_2024.pdf","Профессионалитет 2024"&amp;CHAR(10)&amp;"Образовательная программа")</f>
        <v>Профессионалитет 2024
Образовательная программа</v>
      </c>
      <c r="G60" s="5" t="str">
        <f>HYPERLINK("https://www.chemk.org/images/sampledata/docs/svidGosAkred.pdf","Есть (выписка)")</f>
        <v>Есть (выписка)</v>
      </c>
    </row>
    <row r="61" spans="1:7" ht="22.5" x14ac:dyDescent="0.25">
      <c r="A61" s="3" t="s">
        <v>26</v>
      </c>
      <c r="B61" s="3" t="s">
        <v>8</v>
      </c>
      <c r="C61" s="3" t="s">
        <v>45</v>
      </c>
      <c r="D61" s="3" t="s">
        <v>46</v>
      </c>
      <c r="E61" s="4" t="s">
        <v>47</v>
      </c>
      <c r="F61" s="2" t="str">
        <f>HYPERLINK("https://www.chemk.org/images/sampledata/docs/svedenia/document/Opisanie/opopp11.02.16_2025.pdf","Профессионалитет 2025"&amp;CHAR(10)&amp;"Образовательная программа")</f>
        <v>Профессионалитет 2025
Образовательная программа</v>
      </c>
      <c r="G61" s="5" t="str">
        <f>HYPERLINK("https://www.chemk.org/images/sampledata/docs/svidGosAkred.pdf","Есть (выписка)")</f>
        <v>Есть (выписка)</v>
      </c>
    </row>
    <row r="62" spans="1:7" ht="22.5" x14ac:dyDescent="0.25">
      <c r="A62" s="3" t="s">
        <v>26</v>
      </c>
      <c r="B62" s="3" t="s">
        <v>8</v>
      </c>
      <c r="C62" s="3" t="s">
        <v>27</v>
      </c>
      <c r="D62" s="3" t="s">
        <v>46</v>
      </c>
      <c r="E62" s="4" t="s">
        <v>47</v>
      </c>
      <c r="F62" s="2" t="str">
        <f>HYPERLINK("https://www.chemk.org/images/sampledata/docs/svedenia/document/Opisanie/opopp11.02.16_2026.pdf","Профессионалитет 2026"&amp;CHAR(10)&amp;"Образовательная программа")</f>
        <v>Профессионалитет 2026
Образовательная программа</v>
      </c>
      <c r="G62" s="5" t="str">
        <f>HYPERLINK("https://www.chemk.org/images/sampledata/docs/svidGosAkred.pdf","Есть (выписка)")</f>
        <v>Есть (выписка)</v>
      </c>
    </row>
    <row r="63" spans="1:7" x14ac:dyDescent="0.25">
      <c r="A63" s="8" t="s">
        <v>26</v>
      </c>
      <c r="B63" s="8" t="s">
        <v>8</v>
      </c>
      <c r="C63" s="8" t="s">
        <v>31</v>
      </c>
      <c r="D63" s="8" t="s">
        <v>48</v>
      </c>
      <c r="E63" s="9" t="s">
        <v>49</v>
      </c>
      <c r="F63" s="2" t="str">
        <f>HYPERLINK("https://www.chemk.org/images/sampledata/docs/svedenia/document/Opisanie/op13.02.11.pdf","Описание")</f>
        <v>Описание</v>
      </c>
      <c r="G63" s="6" t="str">
        <f>HYPERLINK("https://www.chemk.org/images/sampledata/docs/svidGosAkred.pdf","Есть (выписка)")</f>
        <v>Есть (выписка)</v>
      </c>
    </row>
    <row r="64" spans="1:7" x14ac:dyDescent="0.25">
      <c r="A64" s="7"/>
      <c r="B64" s="7"/>
      <c r="C64" s="7"/>
      <c r="D64" s="7"/>
      <c r="E64" s="10"/>
      <c r="F64" s="2" t="str">
        <f>HYPERLINK("https://drive.google.com/drive/folders/1CvTOqqfYanw9vh5hRhpFnnKwNkegwcPg?usp=sharing","Учебный план, календарный учебный график")</f>
        <v>Учебный план, календарный учебный график</v>
      </c>
      <c r="G64" s="7"/>
    </row>
    <row r="65" spans="1:7" x14ac:dyDescent="0.25">
      <c r="A65" s="7"/>
      <c r="B65" s="7"/>
      <c r="C65" s="7"/>
      <c r="D65" s="7"/>
      <c r="E65" s="10"/>
      <c r="F65" s="2" t="str">
        <f>HYPERLINK("https://www.chemk.org/images/sampledata/docs/svedenia/document/rp/rp13.02.11.pdf","Рабочие программы")</f>
        <v>Рабочие программы</v>
      </c>
      <c r="G65" s="7"/>
    </row>
    <row r="66" spans="1:7" ht="22.5" x14ac:dyDescent="0.25">
      <c r="A66" s="7"/>
      <c r="B66" s="7"/>
      <c r="C66" s="7"/>
      <c r="D66" s="7"/>
      <c r="E66" s="10"/>
      <c r="F66" s="2" t="str">
        <f>HYPERLINK("https://www.chemk.org/images/sampledata/docs/svedenia/document/rpv/13.02.11_rpv.pdf","Программа воспитания и календарный план воспитательной работы")</f>
        <v>Программа воспитания и календарный план воспитательной работы</v>
      </c>
      <c r="G66" s="7"/>
    </row>
    <row r="67" spans="1:7" x14ac:dyDescent="0.25">
      <c r="A67" s="7"/>
      <c r="B67" s="7"/>
      <c r="C67" s="7"/>
      <c r="D67" s="7"/>
      <c r="E67" s="10"/>
      <c r="F67" s="2" t="str">
        <f>HYPERLINK("https://www.chemk.org/images/sampledata/docs/svedenia/document/GIA/13.02.11_gia.pdf","Программа ГИА")</f>
        <v>Программа ГИА</v>
      </c>
      <c r="G67" s="7"/>
    </row>
    <row r="68" spans="1:7" x14ac:dyDescent="0.25">
      <c r="A68" s="8" t="s">
        <v>26</v>
      </c>
      <c r="B68" s="8" t="s">
        <v>30</v>
      </c>
      <c r="C68" s="8" t="s">
        <v>31</v>
      </c>
      <c r="D68" s="8" t="s">
        <v>48</v>
      </c>
      <c r="E68" s="9" t="s">
        <v>49</v>
      </c>
      <c r="F68" s="2" t="str">
        <f>HYPERLINK("https://www.chemk.org/images/sampledata/docs/svedenia/document/Opisanie/op13.02.11.pdf","Описание")</f>
        <v>Описание</v>
      </c>
      <c r="G68" s="6" t="str">
        <f>HYPERLINK("https://www.chemk.org/images/sampledata/docs/svidGosAkred.pdf","Есть (выписка)")</f>
        <v>Есть (выписка)</v>
      </c>
    </row>
    <row r="69" spans="1:7" x14ac:dyDescent="0.25">
      <c r="A69" s="7"/>
      <c r="B69" s="7"/>
      <c r="C69" s="7"/>
      <c r="D69" s="7"/>
      <c r="E69" s="10"/>
      <c r="F69" s="2" t="str">
        <f>HYPERLINK("https://drive.google.com/drive/folders/1CvTOqqfYanw9vh5hRhpFnnKwNkegwcPg?usp=sharing","Учебный план, календарный учебный график")</f>
        <v>Учебный план, календарный учебный график</v>
      </c>
      <c r="G69" s="7"/>
    </row>
    <row r="70" spans="1:7" x14ac:dyDescent="0.25">
      <c r="A70" s="7"/>
      <c r="B70" s="7"/>
      <c r="C70" s="7"/>
      <c r="D70" s="7"/>
      <c r="E70" s="10"/>
      <c r="F70" s="2" t="str">
        <f>HYPERLINK("https://www.chemk.org/images/sampledata/docs/svedenia/document/rp/rp13.02.11.pdf","Рабочие программы")</f>
        <v>Рабочие программы</v>
      </c>
      <c r="G70" s="7"/>
    </row>
    <row r="71" spans="1:7" ht="22.5" x14ac:dyDescent="0.25">
      <c r="A71" s="7"/>
      <c r="B71" s="7"/>
      <c r="C71" s="7"/>
      <c r="D71" s="7"/>
      <c r="E71" s="10"/>
      <c r="F71" s="2" t="str">
        <f>HYPERLINK("https://www.chemk.org/images/sampledata/docs/svedenia/document/rpv/13.02.11_rpv.pdf","Программа воспитания и календарный план воспитательной работы")</f>
        <v>Программа воспитания и календарный план воспитательной работы</v>
      </c>
      <c r="G71" s="7"/>
    </row>
    <row r="72" spans="1:7" x14ac:dyDescent="0.25">
      <c r="A72" s="7"/>
      <c r="B72" s="7"/>
      <c r="C72" s="7"/>
      <c r="D72" s="7"/>
      <c r="E72" s="10"/>
      <c r="F72" s="2" t="str">
        <f>HYPERLINK("https://www.chemk.org/images/sampledata/docs/svedenia/document/GIA/13.02.11_gia.pdf","Программа ГИА")</f>
        <v>Программа ГИА</v>
      </c>
      <c r="G72" s="7"/>
    </row>
    <row r="73" spans="1:7" ht="33.75" x14ac:dyDescent="0.25">
      <c r="A73" s="3" t="s">
        <v>26</v>
      </c>
      <c r="B73" s="3" t="s">
        <v>8</v>
      </c>
      <c r="C73" s="3" t="s">
        <v>50</v>
      </c>
      <c r="D73" s="3" t="s">
        <v>48</v>
      </c>
      <c r="E73" s="4" t="s">
        <v>49</v>
      </c>
      <c r="F73" s="2" t="str">
        <f>HYPERLINK("https://www.chemk.org/images/sampledata/docs/svedenia/document/Opisanie/oppr13.02.11.pdf","Профессионалитет"&amp;CHAR(10)&amp;"Образовательная программа")</f>
        <v>Профессионалитет
Образовательная программа</v>
      </c>
      <c r="G73" s="5" t="str">
        <f>HYPERLINK("https://www.chemk.org/images/sampledata/docs/svidGosAkred.pdf","Есть (выписка)")</f>
        <v>Есть (выписка)</v>
      </c>
    </row>
    <row r="74" spans="1:7" ht="22.5" x14ac:dyDescent="0.25">
      <c r="A74" s="3" t="s">
        <v>26</v>
      </c>
      <c r="B74" s="3" t="s">
        <v>8</v>
      </c>
      <c r="C74" s="3" t="s">
        <v>45</v>
      </c>
      <c r="D74" s="3" t="s">
        <v>51</v>
      </c>
      <c r="E74" s="4" t="s">
        <v>52</v>
      </c>
      <c r="F74" s="2" t="str">
        <f>HYPERLINK("https://www.chemk.org/images/sampledata/docs/svedenia/document/Opisanie/opopp13.02.13_2024.pdf","Профессионалитет 2024"&amp;CHAR(10)&amp;"Образовательная программа")</f>
        <v>Профессионалитет 2024
Образовательная программа</v>
      </c>
      <c r="G74" s="5" t="str">
        <f>HYPERLINK("https://www.chemk.org/images/sampledata/docs/svidGosAkred.pdf","Есть (выписка)")</f>
        <v>Есть (выписка)</v>
      </c>
    </row>
    <row r="75" spans="1:7" ht="22.5" x14ac:dyDescent="0.25">
      <c r="A75" s="3" t="s">
        <v>26</v>
      </c>
      <c r="B75" s="3" t="s">
        <v>8</v>
      </c>
      <c r="C75" s="3" t="s">
        <v>45</v>
      </c>
      <c r="D75" s="3" t="s">
        <v>51</v>
      </c>
      <c r="E75" s="4" t="s">
        <v>52</v>
      </c>
      <c r="F75" s="2" t="str">
        <f>HYPERLINK("https://www.chemk.org/images/sampledata/docs/svedenia/document/Opisanie/opopp13.02.13_2025.pdf","Профессионалитет 2025"&amp;CHAR(10)&amp;"Образовательная программа")</f>
        <v>Профессионалитет 2025
Образовательная программа</v>
      </c>
      <c r="G75" s="5" t="str">
        <f>HYPERLINK("https://www.chemk.org/images/sampledata/docs/svidGosAkred.pdf","Есть (выписка)")</f>
        <v>Есть (выписка)</v>
      </c>
    </row>
    <row r="76" spans="1:7" ht="22.5" x14ac:dyDescent="0.25">
      <c r="A76" s="3" t="s">
        <v>26</v>
      </c>
      <c r="B76" s="3" t="s">
        <v>8</v>
      </c>
      <c r="C76" s="3" t="s">
        <v>27</v>
      </c>
      <c r="D76" s="3" t="s">
        <v>51</v>
      </c>
      <c r="E76" s="4" t="s">
        <v>52</v>
      </c>
      <c r="F76" s="2" t="str">
        <f>HYPERLINK("https://www.chemk.org/images/sampledata/docs/svedenia/document/Opisanie/opopp13.02.13_2026.pdf","Профессионалитет 2026"&amp;CHAR(10)&amp;"Образовательная программа")</f>
        <v>Профессионалитет 2026
Образовательная программа</v>
      </c>
      <c r="G76" s="5" t="str">
        <f>HYPERLINK("https://www.chemk.org/images/sampledata/docs/svidGosAkred.pdf","Есть (выписка)")</f>
        <v>Есть (выписка)</v>
      </c>
    </row>
    <row r="77" spans="1:7" ht="22.5" x14ac:dyDescent="0.25">
      <c r="A77" s="8" t="s">
        <v>26</v>
      </c>
      <c r="B77" s="8" t="s">
        <v>30</v>
      </c>
      <c r="C77" s="8" t="s">
        <v>53</v>
      </c>
      <c r="D77" s="8" t="s">
        <v>51</v>
      </c>
      <c r="E77" s="9" t="s">
        <v>52</v>
      </c>
      <c r="F77" s="2" t="str">
        <f>HYPERLINK("https://www.chemk.org/images/sampledata/docs/svedenia/document/Opisanie/opopp13.02.13_zaochka.pdf","Профессионалитет 2024"&amp;CHAR(10)&amp;"Описание")</f>
        <v>Профессионалитет 2024
Описание</v>
      </c>
      <c r="G77" s="6" t="str">
        <f>HYPERLINK("https://www.chemk.org/images/sampledata/docs/svidGosAkred.pdf","Есть (выписка)")</f>
        <v>Есть (выписка)</v>
      </c>
    </row>
    <row r="78" spans="1:7" x14ac:dyDescent="0.25">
      <c r="A78" s="7"/>
      <c r="B78" s="7"/>
      <c r="C78" s="7"/>
      <c r="D78" s="7"/>
      <c r="E78" s="10"/>
      <c r="F78" s="2" t="str">
        <f>HYPERLINK("https://www.chemk.org/images/sampledata/docs/svedenia/document/uch_plan/up13.02.13_1-24.pdf","Учебный план, календарный учебный график")</f>
        <v>Учебный план, календарный учебный график</v>
      </c>
      <c r="G78" s="7"/>
    </row>
    <row r="79" spans="1:7" x14ac:dyDescent="0.25">
      <c r="A79" s="7"/>
      <c r="B79" s="7"/>
      <c r="C79" s="7"/>
      <c r="D79" s="7"/>
      <c r="E79" s="10"/>
      <c r="F79" s="2" t="str">
        <f>HYPERLINK("https://www.chemk.org/images/sampledata/docs/svedenia/document/rp/rp13.02.13_zaoch.pdf","Рабочие программы")</f>
        <v>Рабочие программы</v>
      </c>
      <c r="G79" s="7"/>
    </row>
    <row r="80" spans="1:7" ht="22.5" x14ac:dyDescent="0.25">
      <c r="A80" s="7"/>
      <c r="B80" s="7"/>
      <c r="C80" s="7"/>
      <c r="D80" s="7"/>
      <c r="E80" s="10"/>
      <c r="F80" s="2" t="str">
        <f>HYPERLINK("https://www.chemk.org/images/sampledata/docs/svedenia/document/rpv/13.02.13_zaoch_rpv.pdf","Рабочая программа воспитания и календарный план воспитательной работы")</f>
        <v>Рабочая программа воспитания и календарный план воспитательной работы</v>
      </c>
      <c r="G80" s="7"/>
    </row>
    <row r="81" spans="1:7" x14ac:dyDescent="0.25">
      <c r="A81" s="7"/>
      <c r="B81" s="7"/>
      <c r="C81" s="7"/>
      <c r="D81" s="7"/>
      <c r="E81" s="10"/>
      <c r="F81" s="2" t="str">
        <f>HYPERLINK("https://www.chemk.org/images/sampledata/docs/svedenia/document/GIA/13.02.13_gia.pdf","Программа ГИА")</f>
        <v>Программа ГИА</v>
      </c>
      <c r="G81" s="7"/>
    </row>
    <row r="82" spans="1:7" ht="22.5" x14ac:dyDescent="0.25">
      <c r="A82" s="3" t="s">
        <v>26</v>
      </c>
      <c r="B82" s="3" t="s">
        <v>8</v>
      </c>
      <c r="C82" s="3" t="s">
        <v>45</v>
      </c>
      <c r="D82" s="3" t="s">
        <v>54</v>
      </c>
      <c r="E82" s="4" t="s">
        <v>55</v>
      </c>
      <c r="F82" s="2" t="str">
        <f>HYPERLINK("https://www.chemk.org/images/sampledata/docs/svedenia/document/Opisanie/oppr15.02.12.pdf","Профессионалитет"&amp;CHAR(10)&amp;"Образовательная программа")</f>
        <v>Профессионалитет
Образовательная программа</v>
      </c>
      <c r="G82" s="5" t="str">
        <f t="shared" ref="G82:G94" si="1">HYPERLINK("https://www.chemk.org/images/sampledata/docs/svidGosAkred.pdf","Есть (выписка)")</f>
        <v>Есть (выписка)</v>
      </c>
    </row>
    <row r="83" spans="1:7" ht="33.75" x14ac:dyDescent="0.25">
      <c r="A83" s="3" t="s">
        <v>26</v>
      </c>
      <c r="B83" s="3" t="s">
        <v>8</v>
      </c>
      <c r="C83" s="3" t="s">
        <v>45</v>
      </c>
      <c r="D83" s="3" t="s">
        <v>56</v>
      </c>
      <c r="E83" s="4" t="s">
        <v>57</v>
      </c>
      <c r="F83" s="2" t="str">
        <f>HYPERLINK("https://www.chemk.org/images/sampledata/docs/svedenia/document/Opisanie/oppr15.02.14.pdf","Профессионалитет"&amp;CHAR(10)&amp;"Образовательная программа")</f>
        <v>Профессионалитет
Образовательная программа</v>
      </c>
      <c r="G83" s="5" t="str">
        <f t="shared" si="1"/>
        <v>Есть (выписка)</v>
      </c>
    </row>
    <row r="84" spans="1:7" ht="22.5" x14ac:dyDescent="0.25">
      <c r="A84" s="3" t="s">
        <v>26</v>
      </c>
      <c r="B84" s="3" t="s">
        <v>8</v>
      </c>
      <c r="C84" s="3" t="s">
        <v>45</v>
      </c>
      <c r="D84" s="3" t="s">
        <v>58</v>
      </c>
      <c r="E84" s="4" t="s">
        <v>59</v>
      </c>
      <c r="F84" s="2" t="str">
        <f>HYPERLINK("https://www.chemk.org/images/sampledata/docs/svedenia/document/Opisanie/oppr15.02.16.pdf","Профессионалитет"&amp;CHAR(10)&amp;"Образовательная программа")</f>
        <v>Профессионалитет
Образовательная программа</v>
      </c>
      <c r="G84" s="5" t="str">
        <f t="shared" si="1"/>
        <v>Есть (выписка)</v>
      </c>
    </row>
    <row r="85" spans="1:7" ht="22.5" x14ac:dyDescent="0.25">
      <c r="A85" s="3" t="s">
        <v>26</v>
      </c>
      <c r="B85" s="3" t="s">
        <v>8</v>
      </c>
      <c r="C85" s="3" t="s">
        <v>45</v>
      </c>
      <c r="D85" s="3" t="s">
        <v>58</v>
      </c>
      <c r="E85" s="4" t="s">
        <v>59</v>
      </c>
      <c r="F85" s="2" t="str">
        <f>HYPERLINK("https://www.chemk.org/images/sampledata/docs/svedenia/document/Opisanie/opopp15.02.16_2024.pdf","Профессионалитет 2024"&amp;CHAR(10)&amp;"Образовательная программа")</f>
        <v>Профессионалитет 2024
Образовательная программа</v>
      </c>
      <c r="G85" s="5" t="str">
        <f t="shared" si="1"/>
        <v>Есть (выписка)</v>
      </c>
    </row>
    <row r="86" spans="1:7" ht="22.5" x14ac:dyDescent="0.25">
      <c r="A86" s="3" t="s">
        <v>26</v>
      </c>
      <c r="B86" s="3" t="s">
        <v>8</v>
      </c>
      <c r="C86" s="3" t="s">
        <v>45</v>
      </c>
      <c r="D86" s="3" t="s">
        <v>58</v>
      </c>
      <c r="E86" s="4" t="s">
        <v>59</v>
      </c>
      <c r="F86" s="2" t="str">
        <f>HYPERLINK("https://www.chemk.org/images/sampledata/docs/svedenia/document/Opisanie/opopp15.02.16_2025.pdf","Профессионалитет 2025"&amp;CHAR(10)&amp;"Образовательная программа")</f>
        <v>Профессионалитет 2025
Образовательная программа</v>
      </c>
      <c r="G86" s="5" t="str">
        <f t="shared" si="1"/>
        <v>Есть (выписка)</v>
      </c>
    </row>
    <row r="87" spans="1:7" ht="22.5" x14ac:dyDescent="0.25">
      <c r="A87" s="3" t="s">
        <v>26</v>
      </c>
      <c r="B87" s="3" t="s">
        <v>8</v>
      </c>
      <c r="C87" s="3" t="s">
        <v>45</v>
      </c>
      <c r="D87" s="3" t="s">
        <v>58</v>
      </c>
      <c r="E87" s="4" t="s">
        <v>59</v>
      </c>
      <c r="F87" s="2" t="str">
        <f>HYPERLINK("https://www.chemk.org/images/sampledata/docs/svedenia/document/Opisanie/opopp15.02.16_2026.pdf","Профессионалитет 2026"&amp;CHAR(10)&amp;"Образовательная программа")</f>
        <v>Профессионалитет 2026
Образовательная программа</v>
      </c>
      <c r="G87" s="5" t="str">
        <f t="shared" si="1"/>
        <v>Есть (выписка)</v>
      </c>
    </row>
    <row r="88" spans="1:7" ht="22.5" x14ac:dyDescent="0.25">
      <c r="A88" s="3" t="s">
        <v>26</v>
      </c>
      <c r="B88" s="3" t="s">
        <v>8</v>
      </c>
      <c r="C88" s="3" t="s">
        <v>45</v>
      </c>
      <c r="D88" s="3" t="s">
        <v>60</v>
      </c>
      <c r="E88" s="4" t="s">
        <v>61</v>
      </c>
      <c r="F88" s="2" t="str">
        <f>HYPERLINK("https://www.chemk.org/images/sampledata/docs/svedenia/document/Opisanie/opopp15.02.17_2024.pdf","Профессионалитет 2024"&amp;CHAR(10)&amp;"Образовательная программа")</f>
        <v>Профессионалитет 2024
Образовательная программа</v>
      </c>
      <c r="G88" s="5" t="str">
        <f t="shared" si="1"/>
        <v>Есть (выписка)</v>
      </c>
    </row>
    <row r="89" spans="1:7" ht="22.5" x14ac:dyDescent="0.25">
      <c r="A89" s="3" t="s">
        <v>26</v>
      </c>
      <c r="B89" s="3" t="s">
        <v>8</v>
      </c>
      <c r="C89" s="3" t="s">
        <v>45</v>
      </c>
      <c r="D89" s="3" t="s">
        <v>60</v>
      </c>
      <c r="E89" s="4" t="s">
        <v>61</v>
      </c>
      <c r="F89" s="2" t="str">
        <f>HYPERLINK("https://www.chemk.org/images/sampledata/docs/svedenia/document/Opisanie/opopp15.02.17_2025.pdf","Профессионалитет 2025"&amp;CHAR(10)&amp;"Образовательная программа")</f>
        <v>Профессионалитет 2025
Образовательная программа</v>
      </c>
      <c r="G89" s="5" t="str">
        <f t="shared" si="1"/>
        <v>Есть (выписка)</v>
      </c>
    </row>
    <row r="90" spans="1:7" ht="22.5" x14ac:dyDescent="0.25">
      <c r="A90" s="3" t="s">
        <v>26</v>
      </c>
      <c r="B90" s="3" t="s">
        <v>8</v>
      </c>
      <c r="C90" s="3" t="s">
        <v>45</v>
      </c>
      <c r="D90" s="3" t="s">
        <v>60</v>
      </c>
      <c r="E90" s="4" t="s">
        <v>61</v>
      </c>
      <c r="F90" s="2" t="str">
        <f>HYPERLINK("https://www.chemk.org/images/sampledata/docs/svedenia/document/Opisanie/opopp15.02.17_2026.pdf","Профессионалитет 2026"&amp;CHAR(10)&amp;"Образовательная программа")</f>
        <v>Профессионалитет 2026
Образовательная программа</v>
      </c>
      <c r="G90" s="5" t="str">
        <f t="shared" si="1"/>
        <v>Есть (выписка)</v>
      </c>
    </row>
    <row r="91" spans="1:7" ht="22.5" x14ac:dyDescent="0.25">
      <c r="A91" s="3" t="s">
        <v>26</v>
      </c>
      <c r="B91" s="3" t="s">
        <v>8</v>
      </c>
      <c r="C91" s="3" t="s">
        <v>45</v>
      </c>
      <c r="D91" s="3" t="s">
        <v>62</v>
      </c>
      <c r="E91" s="4" t="s">
        <v>63</v>
      </c>
      <c r="F91" s="2" t="str">
        <f>HYPERLINK("https://www.chemk.org/images/sampledata/docs/svedenia/document/Opisanie/opopp15.02.18_2024.pdf","Профессионалитет 2024"&amp;CHAR(10)&amp;"Образовательная программа")</f>
        <v>Профессионалитет 2024
Образовательная программа</v>
      </c>
      <c r="G91" s="5" t="str">
        <f t="shared" si="1"/>
        <v>Есть (выписка)</v>
      </c>
    </row>
    <row r="92" spans="1:7" ht="22.5" x14ac:dyDescent="0.25">
      <c r="A92" s="3" t="s">
        <v>26</v>
      </c>
      <c r="B92" s="3" t="s">
        <v>8</v>
      </c>
      <c r="C92" s="3" t="s">
        <v>45</v>
      </c>
      <c r="D92" s="3" t="s">
        <v>62</v>
      </c>
      <c r="E92" s="4" t="s">
        <v>63</v>
      </c>
      <c r="F92" s="2" t="str">
        <f>HYPERLINK("https://www.chemk.org/images/sampledata/docs/svedenia/document/Opisanie/opopp15.02.18_2025.pdf","Профессионалитет 2025"&amp;CHAR(10)&amp;"Образовательная программа")</f>
        <v>Профессионалитет 2025
Образовательная программа</v>
      </c>
      <c r="G92" s="5" t="str">
        <f t="shared" si="1"/>
        <v>Есть (выписка)</v>
      </c>
    </row>
    <row r="93" spans="1:7" ht="22.5" x14ac:dyDescent="0.25">
      <c r="A93" s="3" t="s">
        <v>26</v>
      </c>
      <c r="B93" s="3" t="s">
        <v>8</v>
      </c>
      <c r="C93" s="3" t="s">
        <v>45</v>
      </c>
      <c r="D93" s="3" t="s">
        <v>62</v>
      </c>
      <c r="E93" s="4" t="s">
        <v>63</v>
      </c>
      <c r="F93" s="2" t="str">
        <f>HYPERLINK("https://www.chemk.org/images/sampledata/docs/svedenia/document/Opisanie/opopp15.02.18_2026.pdf","Профессионалитет 2026"&amp;CHAR(10)&amp;"Образовательная программа")</f>
        <v>Профессионалитет 2026
Образовательная программа</v>
      </c>
      <c r="G93" s="5" t="str">
        <f t="shared" si="1"/>
        <v>Есть (выписка)</v>
      </c>
    </row>
    <row r="94" spans="1:7" x14ac:dyDescent="0.25">
      <c r="A94" s="8" t="s">
        <v>26</v>
      </c>
      <c r="B94" s="8" t="s">
        <v>8</v>
      </c>
      <c r="C94" s="8" t="s">
        <v>23</v>
      </c>
      <c r="D94" s="8" t="s">
        <v>64</v>
      </c>
      <c r="E94" s="9" t="s">
        <v>65</v>
      </c>
      <c r="F94" s="2" t="str">
        <f>HYPERLINK("https://www.chemk.org/images/sampledata/docs/svedenia/document/Opisanie/op20.02.01.pdf","Описание")</f>
        <v>Описание</v>
      </c>
      <c r="G94" s="6" t="str">
        <f t="shared" si="1"/>
        <v>Есть (выписка)</v>
      </c>
    </row>
    <row r="95" spans="1:7" x14ac:dyDescent="0.25">
      <c r="A95" s="7"/>
      <c r="B95" s="7"/>
      <c r="C95" s="7"/>
      <c r="D95" s="7"/>
      <c r="E95" s="10"/>
      <c r="F95" s="2" t="str">
        <f>HYPERLINK("https://drive.google.com/drive/folders/1_D15myAPfYPShJsDw0c1OWtVA4FTQSzD?usp=sharing","Учебный план, календарный учебный график")</f>
        <v>Учебный план, календарный учебный график</v>
      </c>
      <c r="G95" s="7"/>
    </row>
    <row r="96" spans="1:7" x14ac:dyDescent="0.25">
      <c r="A96" s="7"/>
      <c r="B96" s="7"/>
      <c r="C96" s="7"/>
      <c r="D96" s="7"/>
      <c r="E96" s="10"/>
      <c r="F96" s="2" t="str">
        <f>HYPERLINK("https://www.chemk.org/images/sampledata/docs/svedenia/document/rp/rp20.02.01.pdf","Рабочие программы")</f>
        <v>Рабочие программы</v>
      </c>
      <c r="G96" s="7"/>
    </row>
    <row r="97" spans="1:7" ht="22.5" x14ac:dyDescent="0.25">
      <c r="A97" s="7"/>
      <c r="B97" s="7"/>
      <c r="C97" s="7"/>
      <c r="D97" s="7"/>
      <c r="E97" s="10"/>
      <c r="F97" s="2" t="str">
        <f>HYPERLINK("https://www.chemk.org/images/sampledata/docs/svedenia/document/rpv/20.02.01_2_rpv.pdf","Рабочая программа воспитания и календарный план воспитательной работы")</f>
        <v>Рабочая программа воспитания и календарный план воспитательной работы</v>
      </c>
      <c r="G97" s="7"/>
    </row>
    <row r="98" spans="1:7" x14ac:dyDescent="0.25">
      <c r="A98" s="7"/>
      <c r="B98" s="7"/>
      <c r="C98" s="7"/>
      <c r="D98" s="7"/>
      <c r="E98" s="10"/>
      <c r="F98" s="2" t="str">
        <f>HYPERLINK("https://www.chemk.org/images/sampledata/docs/svedenia/document/GIA/20.02.01_2022_gia.pdf","Программа ГИА")</f>
        <v>Программа ГИА</v>
      </c>
      <c r="G98" s="7"/>
    </row>
    <row r="99" spans="1:7" x14ac:dyDescent="0.25">
      <c r="A99" s="8" t="s">
        <v>26</v>
      </c>
      <c r="B99" s="8" t="s">
        <v>8</v>
      </c>
      <c r="C99" s="8" t="s">
        <v>23</v>
      </c>
      <c r="D99" s="8" t="s">
        <v>66</v>
      </c>
      <c r="E99" s="9" t="s">
        <v>67</v>
      </c>
      <c r="F99" s="2" t="str">
        <f>HYPERLINK("https://www.chemk.org/images/sampledata/docs/svedenia/document/Opisanie/op27.02.07.pdf","Описание")</f>
        <v>Описание</v>
      </c>
      <c r="G99" s="6" t="str">
        <f>HYPERLINK("https://www.chemk.org/images/sampledata/docs/svidGosAkred.pdf","Есть (выписка)")</f>
        <v>Есть (выписка)</v>
      </c>
    </row>
    <row r="100" spans="1:7" x14ac:dyDescent="0.25">
      <c r="A100" s="7"/>
      <c r="B100" s="7"/>
      <c r="C100" s="7"/>
      <c r="D100" s="7"/>
      <c r="E100" s="10"/>
      <c r="F100" s="2" t="str">
        <f>HYPERLINK("https://www.chemk.org/images/sampledata/docs/svedenia/document/uch_plan/up27.02.07.pdf","Учебный план, календарный учебный график")</f>
        <v>Учебный план, календарный учебный график</v>
      </c>
      <c r="G100" s="7"/>
    </row>
    <row r="101" spans="1:7" x14ac:dyDescent="0.25">
      <c r="A101" s="7"/>
      <c r="B101" s="7"/>
      <c r="C101" s="7"/>
      <c r="D101" s="7"/>
      <c r="E101" s="10"/>
      <c r="F101" s="2" t="str">
        <f>HYPERLINK("https://www.chemk.org/images/sampledata/docs/svedenia/document/rp/rp27.02.07.pdf","Рабочие программы")</f>
        <v>Рабочие программы</v>
      </c>
      <c r="G101" s="7"/>
    </row>
    <row r="102" spans="1:7" ht="22.5" x14ac:dyDescent="0.25">
      <c r="A102" s="7"/>
      <c r="B102" s="7"/>
      <c r="C102" s="7"/>
      <c r="D102" s="7"/>
      <c r="E102" s="10"/>
      <c r="F102" s="2" t="str">
        <f>HYPERLINK("https://www.chemk.org/images/sampledata/docs/svedenia/document/rpv/rpv27.02.07_2024.pdf","Рабочая программа воспитания и календарный план воспитательной работы")</f>
        <v>Рабочая программа воспитания и календарный план воспитательной работы</v>
      </c>
      <c r="G102" s="7"/>
    </row>
    <row r="103" spans="1:7" x14ac:dyDescent="0.25">
      <c r="A103" s="7"/>
      <c r="B103" s="7"/>
      <c r="C103" s="7"/>
      <c r="D103" s="7"/>
      <c r="E103" s="10"/>
      <c r="F103" s="2" t="str">
        <f>HYPERLINK("https://www.chemk.org/images/sampledata/docs/svedenia/document/GIA/27.02.07_gia.pdf","Программа ГИА")</f>
        <v>Программа ГИА</v>
      </c>
      <c r="G103" s="7"/>
    </row>
    <row r="104" spans="1:7" ht="50.25" customHeight="1" x14ac:dyDescent="0.25">
      <c r="A104" s="3" t="s">
        <v>68</v>
      </c>
      <c r="B104" s="3" t="s">
        <v>8</v>
      </c>
      <c r="C104" s="3" t="s">
        <v>69</v>
      </c>
      <c r="D104" s="3" t="s">
        <v>70</v>
      </c>
      <c r="E104" s="4" t="s">
        <v>71</v>
      </c>
      <c r="F104" s="2" t="s">
        <v>72</v>
      </c>
      <c r="G104" s="5" t="str">
        <f>HYPERLINK("https://www.chemk.org/images/sampledata/docs/svidGosAkred.pdf","Есть (выписка)")</f>
        <v>Есть (выписка)</v>
      </c>
    </row>
  </sheetData>
  <mergeCells count="84">
    <mergeCell ref="G2:G6"/>
    <mergeCell ref="A7:A11"/>
    <mergeCell ref="B7:B11"/>
    <mergeCell ref="C7:C11"/>
    <mergeCell ref="D7:D11"/>
    <mergeCell ref="E7:E11"/>
    <mergeCell ref="G7:G11"/>
    <mergeCell ref="A2:A6"/>
    <mergeCell ref="B2:B6"/>
    <mergeCell ref="C2:C6"/>
    <mergeCell ref="D2:D6"/>
    <mergeCell ref="E2:E6"/>
    <mergeCell ref="G22:G26"/>
    <mergeCell ref="A27:A31"/>
    <mergeCell ref="B27:B31"/>
    <mergeCell ref="C27:C31"/>
    <mergeCell ref="D27:D31"/>
    <mergeCell ref="E27:E31"/>
    <mergeCell ref="G27:G31"/>
    <mergeCell ref="A22:A26"/>
    <mergeCell ref="B22:B26"/>
    <mergeCell ref="C22:C26"/>
    <mergeCell ref="D22:D26"/>
    <mergeCell ref="E22:E26"/>
    <mergeCell ref="G32:G36"/>
    <mergeCell ref="A37:A41"/>
    <mergeCell ref="B37:B41"/>
    <mergeCell ref="C37:C41"/>
    <mergeCell ref="D37:D41"/>
    <mergeCell ref="E37:E41"/>
    <mergeCell ref="G37:G41"/>
    <mergeCell ref="A32:A36"/>
    <mergeCell ref="B32:B36"/>
    <mergeCell ref="C32:C36"/>
    <mergeCell ref="D32:D36"/>
    <mergeCell ref="E32:E36"/>
    <mergeCell ref="G42:G47"/>
    <mergeCell ref="A50:A54"/>
    <mergeCell ref="B50:B54"/>
    <mergeCell ref="C50:C54"/>
    <mergeCell ref="D50:D54"/>
    <mergeCell ref="E50:E54"/>
    <mergeCell ref="G50:G54"/>
    <mergeCell ref="A42:A47"/>
    <mergeCell ref="B42:B47"/>
    <mergeCell ref="C42:C47"/>
    <mergeCell ref="D42:D47"/>
    <mergeCell ref="E42:E47"/>
    <mergeCell ref="G55:G58"/>
    <mergeCell ref="A63:A67"/>
    <mergeCell ref="B63:B67"/>
    <mergeCell ref="C63:C67"/>
    <mergeCell ref="D63:D67"/>
    <mergeCell ref="E63:E67"/>
    <mergeCell ref="G63:G67"/>
    <mergeCell ref="A55:A58"/>
    <mergeCell ref="B55:B58"/>
    <mergeCell ref="C55:C58"/>
    <mergeCell ref="D55:D58"/>
    <mergeCell ref="E55:E58"/>
    <mergeCell ref="G68:G72"/>
    <mergeCell ref="A77:A81"/>
    <mergeCell ref="B77:B81"/>
    <mergeCell ref="C77:C81"/>
    <mergeCell ref="D77:D81"/>
    <mergeCell ref="E77:E81"/>
    <mergeCell ref="G77:G81"/>
    <mergeCell ref="A68:A72"/>
    <mergeCell ref="B68:B72"/>
    <mergeCell ref="C68:C72"/>
    <mergeCell ref="D68:D72"/>
    <mergeCell ref="E68:E72"/>
    <mergeCell ref="G94:G98"/>
    <mergeCell ref="A99:A103"/>
    <mergeCell ref="B99:B103"/>
    <mergeCell ref="C99:C103"/>
    <mergeCell ref="D99:D103"/>
    <mergeCell ref="E99:E103"/>
    <mergeCell ref="G99:G103"/>
    <mergeCell ref="A94:A98"/>
    <mergeCell ref="B94:B98"/>
    <mergeCell ref="C94:C98"/>
    <mergeCell ref="D94:D98"/>
    <mergeCell ref="E94:E98"/>
  </mergeCells>
  <hyperlinks>
    <hyperlink ref="F104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Образовательные программы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Якимов Иван Сергеевич</dc:creator>
  <cp:lastModifiedBy>Якимов Иван Сергеевич</cp:lastModifiedBy>
  <dcterms:created xsi:type="dcterms:W3CDTF">2026-09-17T09:02:07Z</dcterms:created>
  <dcterms:modified xsi:type="dcterms:W3CDTF">2026-09-18T12:37:06Z</dcterms:modified>
</cp:coreProperties>
</file>